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22-04-16\Tax Calculators\"/>
    </mc:Choice>
  </mc:AlternateContent>
  <workbookProtection workbookAlgorithmName="SHA-512" workbookHashValue="+STs2euEdcdY3Lq/g+JJDlXi7fGCgDuLASDZCvTo8LWERz/P3EDAQWDF0xGXXLEgszzf1rgjuvkHMAeW5UhVjg==" workbookSaltValue="yu3Fz6cAcSAzq5aXHplEAg==" workbookSpinCount="100000" lockStructure="1"/>
  <bookViews>
    <workbookView xWindow="0" yWindow="0" windowWidth="20490" windowHeight="7530"/>
  </bookViews>
  <sheets>
    <sheet name="FinanTax Consulting-2016-17" sheetId="4" r:id="rId1"/>
    <sheet name="Sheet2" sheetId="2" state="hidden" r:id="rId2"/>
    <sheet name="Sheet3" sheetId="3" state="hidden" r:id="rId3"/>
  </sheets>
  <definedNames>
    <definedName name="_xlnm.Print_Area" localSheetId="0">'FinanTax Consulting-2016-17'!$A$1:$M$45</definedName>
  </definedNames>
  <calcPr calcId="162913"/>
</workbook>
</file>

<file path=xl/calcChain.xml><?xml version="1.0" encoding="utf-8"?>
<calcChain xmlns="http://schemas.openxmlformats.org/spreadsheetml/2006/main">
  <c r="D7" i="4" l="1"/>
  <c r="X12" i="4" l="1"/>
  <c r="C7" i="4"/>
  <c r="V6" i="4"/>
  <c r="X6" i="4" s="1"/>
  <c r="X9" i="4" s="1"/>
  <c r="W9" i="4"/>
  <c r="B45" i="4"/>
  <c r="B44" i="4"/>
  <c r="B43" i="4"/>
  <c r="B42" i="4"/>
  <c r="B41" i="4"/>
  <c r="B40" i="4"/>
  <c r="B39" i="4"/>
  <c r="B38" i="4"/>
  <c r="B37" i="4"/>
  <c r="B36" i="4"/>
  <c r="B35" i="4"/>
  <c r="D6" i="4"/>
  <c r="C9" i="4" l="1"/>
  <c r="W13" i="4"/>
  <c r="D9" i="4"/>
  <c r="D12" i="4" s="1"/>
  <c r="W14" i="4" l="1"/>
  <c r="W15" i="4"/>
  <c r="C13" i="4"/>
  <c r="C14" i="4" s="1"/>
  <c r="X15" i="4" l="1"/>
  <c r="X17" i="4" s="1"/>
  <c r="D21" i="4" s="1"/>
  <c r="D23" i="4" s="1"/>
  <c r="C15" i="4"/>
  <c r="D15" i="4" s="1"/>
  <c r="D17" i="4" s="1"/>
  <c r="D22" i="4" l="1"/>
  <c r="D24" i="4" s="1"/>
  <c r="D25" i="4" s="1"/>
</calcChain>
</file>

<file path=xl/sharedStrings.xml><?xml version="1.0" encoding="utf-8"?>
<sst xmlns="http://schemas.openxmlformats.org/spreadsheetml/2006/main" count="49" uniqueCount="38">
  <si>
    <t>SALARY TAX CALCULATOR</t>
  </si>
  <si>
    <t>Gross Salary per month, (Including all allowances)</t>
  </si>
  <si>
    <t>Annual Taxable Salary</t>
  </si>
  <si>
    <t>Slab No.</t>
  </si>
  <si>
    <t>Fixed Tax</t>
  </si>
  <si>
    <t>Prev Limit</t>
  </si>
  <si>
    <t xml:space="preserve">Salary Months </t>
  </si>
  <si>
    <t>Prepared By:</t>
  </si>
  <si>
    <t>www.finantax.net</t>
  </si>
  <si>
    <t>FOR THE TAX YEAR 2016-17</t>
  </si>
  <si>
    <t>Gross</t>
  </si>
  <si>
    <t>Amount Exceeding from Previous Slab Maximum Limit</t>
  </si>
  <si>
    <t>Previous Slab Maximum Limit</t>
  </si>
  <si>
    <t>Income Tax Calculation</t>
  </si>
  <si>
    <t>Income Tax on Exceeding Amount</t>
  </si>
  <si>
    <t>Total Income Tax Payable</t>
  </si>
  <si>
    <t>Monthly Tax Deduction</t>
  </si>
  <si>
    <t>Notes:</t>
  </si>
  <si>
    <t>All calculated amounts are rounded off to the nearest Pak Rupees.</t>
  </si>
  <si>
    <t>FinanTax Consulting</t>
  </si>
  <si>
    <t>Office 3, first floor, warraich plaza, I-9 Markaz, Islamabad.</t>
  </si>
  <si>
    <t>Ph: 0092-51-4431316</t>
  </si>
  <si>
    <t>Email: info@finantax.net</t>
  </si>
  <si>
    <t>Salary Increament (if any)</t>
  </si>
  <si>
    <t>Balance Tax liability</t>
  </si>
  <si>
    <t>Income Tax Payable</t>
  </si>
  <si>
    <t>Income Tax payable after increament.</t>
  </si>
  <si>
    <t>Income Tax payable before increament.</t>
  </si>
  <si>
    <t>Income Tax Paid before increament.</t>
  </si>
  <si>
    <t>INCOME FROM SALARY</t>
  </si>
  <si>
    <t>INCOME TAX YEAR 2016-17</t>
  </si>
  <si>
    <t>Salary Slabs Lower Limit</t>
  </si>
  <si>
    <t>Upper Limit</t>
  </si>
  <si>
    <t>Income Tax Payable (if salary increament applied)</t>
  </si>
  <si>
    <t>www.quickbooks.com.pk</t>
  </si>
  <si>
    <t>Sole Premier Resellers of Intuit QuickBooks Products in Pakistan.</t>
  </si>
  <si>
    <t xml:space="preserve">If medical allowance is part of the salary structure, then such allowance is exampt upto 10% of MTS/Basic Salary. Therefore this shall be exclused from the gross salary. </t>
  </si>
  <si>
    <t>Tax Credits to be considered while calculating tax liability while CNIC holder disabled person/ taxpayer of at least 60 years of age on the first day of that tax year, does not exceed Rs. 1 million the tax liability on such income shall be reduced by 50%.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</si>
</sst>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9"/>
      <name val="Arial"/>
      <family val="2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4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protection hidden="1"/>
    </xf>
    <xf numFmtId="164" fontId="2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hidden="1"/>
    </xf>
    <xf numFmtId="164" fontId="2" fillId="3" borderId="7" xfId="1" applyNumberFormat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2" borderId="5" xfId="0" applyFill="1" applyBorder="1" applyProtection="1">
      <protection hidden="1"/>
    </xf>
    <xf numFmtId="164" fontId="2" fillId="2" borderId="0" xfId="1" applyNumberFormat="1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49" fontId="0" fillId="2" borderId="0" xfId="0" applyNumberFormat="1" applyFill="1" applyAlignment="1" applyProtection="1">
      <alignment wrapText="1"/>
      <protection hidden="1"/>
    </xf>
    <xf numFmtId="164" fontId="0" fillId="2" borderId="0" xfId="0" applyNumberFormat="1" applyFont="1" applyFill="1" applyProtection="1">
      <protection hidden="1"/>
    </xf>
    <xf numFmtId="9" fontId="0" fillId="2" borderId="0" xfId="2" applyFont="1" applyFill="1" applyProtection="1">
      <protection hidden="1"/>
    </xf>
    <xf numFmtId="164" fontId="2" fillId="2" borderId="12" xfId="0" applyNumberFormat="1" applyFont="1" applyFill="1" applyBorder="1" applyProtection="1">
      <protection hidden="1"/>
    </xf>
    <xf numFmtId="164" fontId="2" fillId="2" borderId="16" xfId="0" applyNumberFormat="1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164" fontId="10" fillId="2" borderId="0" xfId="1" applyNumberFormat="1" applyFont="1" applyFill="1" applyBorder="1" applyProtection="1">
      <protection hidden="1"/>
    </xf>
    <xf numFmtId="164" fontId="10" fillId="2" borderId="12" xfId="1" applyNumberFormat="1" applyFont="1" applyFill="1" applyBorder="1" applyProtection="1">
      <protection hidden="1"/>
    </xf>
    <xf numFmtId="0" fontId="0" fillId="0" borderId="0" xfId="0" applyProtection="1">
      <protection hidden="1"/>
    </xf>
    <xf numFmtId="164" fontId="2" fillId="6" borderId="7" xfId="1" applyNumberFormat="1" applyFont="1" applyFill="1" applyBorder="1" applyProtection="1">
      <protection locked="0" hidden="1"/>
    </xf>
    <xf numFmtId="164" fontId="0" fillId="6" borderId="7" xfId="1" applyNumberFormat="1" applyFont="1" applyFill="1" applyBorder="1" applyProtection="1">
      <protection locked="0" hidden="1"/>
    </xf>
    <xf numFmtId="164" fontId="6" fillId="7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7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2" borderId="7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164" fontId="5" fillId="2" borderId="7" xfId="1" applyNumberFormat="1" applyFont="1" applyFill="1" applyBorder="1" applyProtection="1">
      <protection hidden="1"/>
    </xf>
    <xf numFmtId="10" fontId="0" fillId="2" borderId="7" xfId="2" applyNumberFormat="1" applyFont="1" applyFill="1" applyBorder="1" applyProtection="1">
      <protection hidden="1"/>
    </xf>
    <xf numFmtId="43" fontId="0" fillId="2" borderId="0" xfId="0" applyNumberFormat="1" applyFill="1" applyBorder="1" applyProtection="1">
      <protection hidden="1"/>
    </xf>
    <xf numFmtId="0" fontId="7" fillId="7" borderId="17" xfId="0" applyFont="1" applyFill="1" applyBorder="1" applyAlignment="1" applyProtection="1">
      <protection hidden="1"/>
    </xf>
    <xf numFmtId="0" fontId="3" fillId="7" borderId="18" xfId="0" applyFont="1" applyFill="1" applyBorder="1" applyAlignment="1" applyProtection="1">
      <protection hidden="1"/>
    </xf>
    <xf numFmtId="0" fontId="3" fillId="7" borderId="19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alignment vertical="justify" wrapText="1" shrinkToFit="1"/>
      <protection hidden="1"/>
    </xf>
    <xf numFmtId="0" fontId="2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4" fontId="2" fillId="2" borderId="0" xfId="1" applyNumberFormat="1" applyFont="1" applyFill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49" fontId="0" fillId="2" borderId="0" xfId="0" applyNumberFormat="1" applyFill="1" applyBorder="1" applyAlignment="1" applyProtection="1">
      <alignment wrapText="1"/>
      <protection hidden="1"/>
    </xf>
    <xf numFmtId="164" fontId="0" fillId="2" borderId="0" xfId="0" applyNumberFormat="1" applyFont="1" applyFill="1" applyBorder="1" applyProtection="1">
      <protection hidden="1"/>
    </xf>
    <xf numFmtId="9" fontId="0" fillId="2" borderId="0" xfId="2" applyFont="1" applyFill="1" applyBorder="1" applyProtection="1">
      <protection hidden="1"/>
    </xf>
    <xf numFmtId="0" fontId="9" fillId="2" borderId="0" xfId="3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3" fillId="2" borderId="8" xfId="0" applyFont="1" applyFill="1" applyBorder="1" applyAlignment="1" applyProtection="1">
      <alignment vertical="justify" wrapText="1" shrinkToFit="1"/>
      <protection hidden="1"/>
    </xf>
    <xf numFmtId="0" fontId="13" fillId="2" borderId="9" xfId="0" applyFont="1" applyFill="1" applyBorder="1" applyAlignment="1" applyProtection="1">
      <alignment vertical="justify" wrapText="1" shrinkToFit="1"/>
      <protection hidden="1"/>
    </xf>
    <xf numFmtId="0" fontId="13" fillId="2" borderId="8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7" fillId="7" borderId="13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9" fillId="2" borderId="8" xfId="3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3" fillId="2" borderId="8" xfId="0" applyFont="1" applyFill="1" applyBorder="1" applyAlignment="1" applyProtection="1">
      <alignment horizontal="left" vertical="justify" wrapText="1" shrinkToFit="1"/>
      <protection hidden="1"/>
    </xf>
    <xf numFmtId="0" fontId="13" fillId="2" borderId="0" xfId="0" applyFont="1" applyFill="1" applyBorder="1" applyAlignment="1" applyProtection="1">
      <alignment horizontal="left" vertical="justify" wrapText="1" shrinkToFit="1"/>
      <protection hidden="1"/>
    </xf>
    <xf numFmtId="0" fontId="13" fillId="2" borderId="9" xfId="0" applyFont="1" applyFill="1" applyBorder="1" applyAlignment="1" applyProtection="1">
      <alignment horizontal="left" vertical="justify" wrapText="1" shrinkToFit="1"/>
      <protection hidden="1"/>
    </xf>
    <xf numFmtId="0" fontId="0" fillId="2" borderId="8" xfId="0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9" xfId="0" applyFill="1" applyBorder="1" applyAlignment="1" applyProtection="1">
      <alignment horizontal="left" wrapText="1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2" fillId="5" borderId="14" xfId="0" applyFont="1" applyFill="1" applyBorder="1" applyAlignment="1" applyProtection="1">
      <alignment horizontal="center"/>
      <protection hidden="1"/>
    </xf>
    <xf numFmtId="0" fontId="2" fillId="5" borderId="15" xfId="0" applyFont="1" applyFill="1" applyBorder="1" applyAlignment="1" applyProtection="1">
      <alignment horizontal="center"/>
      <protection hidden="1"/>
    </xf>
    <xf numFmtId="0" fontId="14" fillId="2" borderId="11" xfId="0" applyFont="1" applyFill="1" applyBorder="1" applyAlignment="1" applyProtection="1">
      <alignment horizontal="left" wrapText="1"/>
      <protection hidden="1"/>
    </xf>
    <xf numFmtId="164" fontId="2" fillId="2" borderId="13" xfId="1" applyNumberFormat="1" applyFont="1" applyFill="1" applyBorder="1" applyAlignment="1" applyProtection="1">
      <alignment horizontal="center"/>
      <protection hidden="1"/>
    </xf>
    <xf numFmtId="164" fontId="2" fillId="2" borderId="14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/>
      <protection hidden="1"/>
    </xf>
    <xf numFmtId="0" fontId="14" fillId="2" borderId="9" xfId="0" applyFont="1" applyFill="1" applyBorder="1" applyAlignment="1" applyProtection="1">
      <alignment horizontal="left" wrapText="1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</xdr:colOff>
      <xdr:row>21</xdr:row>
      <xdr:rowOff>2381</xdr:rowOff>
    </xdr:from>
    <xdr:to>
      <xdr:col>6</xdr:col>
      <xdr:colOff>365142</xdr:colOff>
      <xdr:row>24</xdr:row>
      <xdr:rowOff>116682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043" y="4264819"/>
          <a:ext cx="955693" cy="70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5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15.7109375" style="1" customWidth="1"/>
    <col min="2" max="2" width="31" style="1" customWidth="1"/>
    <col min="3" max="3" width="14.85546875" style="1" customWidth="1"/>
    <col min="4" max="4" width="18.7109375" style="1" customWidth="1"/>
    <col min="5" max="5" width="11.140625" style="1" customWidth="1"/>
    <col min="6" max="18" width="9.140625" style="1"/>
    <col min="19" max="19" width="9.140625" style="1" customWidth="1"/>
    <col min="20" max="21" width="9.140625" style="1" hidden="1" customWidth="1"/>
    <col min="22" max="24" width="25.85546875" style="1" hidden="1" customWidth="1"/>
    <col min="25" max="26" width="9.140625" style="1" hidden="1" customWidth="1"/>
    <col min="27" max="35" width="0" style="1" hidden="1" customWidth="1"/>
    <col min="36" max="16384" width="9.140625" style="1"/>
  </cols>
  <sheetData>
    <row r="1" spans="1:24" ht="15.7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4" ht="15.75" x14ac:dyDescent="0.25">
      <c r="A2" s="64" t="s">
        <v>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24" ht="15.75" x14ac:dyDescent="0.25">
      <c r="A3" s="67"/>
      <c r="B3" s="2"/>
      <c r="C3" s="2"/>
      <c r="D3" s="2"/>
      <c r="E3" s="2"/>
      <c r="F3" s="53"/>
      <c r="G3" s="54"/>
      <c r="H3" s="54"/>
      <c r="I3" s="54"/>
      <c r="J3" s="54"/>
      <c r="K3" s="54"/>
      <c r="L3" s="55"/>
    </row>
    <row r="4" spans="1:24" x14ac:dyDescent="0.25">
      <c r="A4" s="68"/>
      <c r="B4" s="20"/>
      <c r="C4" s="20"/>
      <c r="D4" s="20"/>
      <c r="E4" s="20"/>
      <c r="F4" s="56" t="s">
        <v>17</v>
      </c>
      <c r="G4" s="20"/>
      <c r="H4" s="20"/>
      <c r="I4" s="20"/>
      <c r="J4" s="20"/>
      <c r="K4" s="20"/>
      <c r="L4" s="57"/>
    </row>
    <row r="5" spans="1:24" ht="29.25" customHeight="1" x14ac:dyDescent="0.25">
      <c r="A5" s="68"/>
      <c r="B5" s="27" t="s">
        <v>1</v>
      </c>
      <c r="C5" s="28" t="s">
        <v>6</v>
      </c>
      <c r="D5" s="27" t="s">
        <v>2</v>
      </c>
      <c r="E5" s="20"/>
      <c r="F5" s="74" t="s">
        <v>36</v>
      </c>
      <c r="G5" s="75"/>
      <c r="H5" s="75"/>
      <c r="I5" s="75"/>
      <c r="J5" s="75"/>
      <c r="K5" s="75"/>
      <c r="L5" s="76"/>
      <c r="V5" s="3" t="s">
        <v>1</v>
      </c>
      <c r="W5" s="4" t="s">
        <v>6</v>
      </c>
      <c r="X5" s="3" t="s">
        <v>2</v>
      </c>
    </row>
    <row r="6" spans="1:24" x14ac:dyDescent="0.25">
      <c r="A6" s="69" t="s">
        <v>10</v>
      </c>
      <c r="B6" s="25">
        <v>65000</v>
      </c>
      <c r="C6" s="26">
        <v>7</v>
      </c>
      <c r="D6" s="7">
        <f>+B6*C6</f>
        <v>455000</v>
      </c>
      <c r="E6" s="20"/>
      <c r="F6" s="74"/>
      <c r="G6" s="75"/>
      <c r="H6" s="75"/>
      <c r="I6" s="75"/>
      <c r="J6" s="75"/>
      <c r="K6" s="75"/>
      <c r="L6" s="76"/>
      <c r="U6" s="1" t="s">
        <v>10</v>
      </c>
      <c r="V6" s="6">
        <f>B6</f>
        <v>65000</v>
      </c>
      <c r="W6" s="7">
        <v>12</v>
      </c>
      <c r="X6" s="7">
        <f>+V6*W6</f>
        <v>780000</v>
      </c>
    </row>
    <row r="7" spans="1:24" ht="21.75" customHeight="1" x14ac:dyDescent="0.25">
      <c r="A7" s="83" t="s">
        <v>23</v>
      </c>
      <c r="B7" s="25">
        <v>75000</v>
      </c>
      <c r="C7" s="8">
        <f>IF(B7&gt;0,12-C6,0)</f>
        <v>5</v>
      </c>
      <c r="D7" s="8">
        <f>+B7*C7</f>
        <v>375000</v>
      </c>
      <c r="E7" s="20"/>
      <c r="F7" s="74" t="s">
        <v>37</v>
      </c>
      <c r="G7" s="75"/>
      <c r="H7" s="75"/>
      <c r="I7" s="75"/>
      <c r="J7" s="75"/>
      <c r="K7" s="75"/>
      <c r="L7" s="76"/>
      <c r="U7" s="87" t="s">
        <v>23</v>
      </c>
      <c r="V7" s="6"/>
      <c r="W7" s="8"/>
      <c r="X7" s="7"/>
    </row>
    <row r="8" spans="1:24" x14ac:dyDescent="0.25">
      <c r="A8" s="83"/>
      <c r="B8" s="84"/>
      <c r="C8" s="85"/>
      <c r="D8" s="86"/>
      <c r="E8" s="20"/>
      <c r="F8" s="74"/>
      <c r="G8" s="75"/>
      <c r="H8" s="75"/>
      <c r="I8" s="75"/>
      <c r="J8" s="75"/>
      <c r="K8" s="75"/>
      <c r="L8" s="76"/>
      <c r="U8" s="87"/>
      <c r="V8" s="84"/>
      <c r="W8" s="85"/>
      <c r="X8" s="86"/>
    </row>
    <row r="9" spans="1:24" x14ac:dyDescent="0.25">
      <c r="A9" s="68"/>
      <c r="B9" s="29"/>
      <c r="C9" s="29">
        <f>SUM(C6:C8)</f>
        <v>12</v>
      </c>
      <c r="D9" s="29">
        <f>SUM(D6:D8)</f>
        <v>830000</v>
      </c>
      <c r="E9" s="20"/>
      <c r="F9" s="74"/>
      <c r="G9" s="75"/>
      <c r="H9" s="75"/>
      <c r="I9" s="75"/>
      <c r="J9" s="75"/>
      <c r="K9" s="75"/>
      <c r="L9" s="76"/>
      <c r="V9" s="9"/>
      <c r="W9" s="9">
        <f>SUM(W6:W8)</f>
        <v>12</v>
      </c>
      <c r="X9" s="9">
        <f>SUM(X6:X8)</f>
        <v>780000</v>
      </c>
    </row>
    <row r="10" spans="1:24" x14ac:dyDescent="0.25">
      <c r="A10" s="68"/>
      <c r="B10" s="20"/>
      <c r="C10" s="20"/>
      <c r="D10" s="20"/>
      <c r="E10" s="20"/>
      <c r="F10" s="58"/>
      <c r="G10" s="40"/>
      <c r="H10" s="40"/>
      <c r="I10" s="40"/>
      <c r="J10" s="40"/>
      <c r="K10" s="40"/>
      <c r="L10" s="59"/>
    </row>
    <row r="11" spans="1:24" x14ac:dyDescent="0.25">
      <c r="A11" s="68"/>
      <c r="B11" s="41" t="s">
        <v>25</v>
      </c>
      <c r="C11" s="42"/>
      <c r="D11" s="42"/>
      <c r="E11" s="20"/>
      <c r="F11" s="60" t="s">
        <v>18</v>
      </c>
      <c r="G11" s="43"/>
      <c r="H11" s="43"/>
      <c r="I11" s="43"/>
      <c r="J11" s="43"/>
      <c r="K11" s="43"/>
      <c r="L11" s="61"/>
      <c r="V11" s="10" t="s">
        <v>13</v>
      </c>
      <c r="W11" s="11"/>
      <c r="X11" s="11"/>
    </row>
    <row r="12" spans="1:24" x14ac:dyDescent="0.25">
      <c r="A12" s="68"/>
      <c r="B12" s="44" t="s">
        <v>4</v>
      </c>
      <c r="C12" s="20"/>
      <c r="D12" s="45">
        <f>VLOOKUP(D9,$B$34:$E$45,3)</f>
        <v>14500</v>
      </c>
      <c r="E12" s="20"/>
      <c r="F12" s="62"/>
      <c r="G12" s="12"/>
      <c r="H12" s="12"/>
      <c r="I12" s="12"/>
      <c r="J12" s="12"/>
      <c r="K12" s="12"/>
      <c r="L12" s="63"/>
      <c r="V12" s="5" t="s">
        <v>4</v>
      </c>
      <c r="X12" s="13">
        <f>VLOOKUP(X9,$B$34:$E$45,3)</f>
        <v>14500</v>
      </c>
    </row>
    <row r="13" spans="1:24" x14ac:dyDescent="0.25">
      <c r="A13" s="68"/>
      <c r="B13" s="20" t="s">
        <v>12</v>
      </c>
      <c r="C13" s="46">
        <f>IF($D$9&gt;$B$45,$C$44,IF(ISNA(VLOOKUP($D$9,$C$34:$C$45,1)),0,VLOOKUP($D$9,$C$34:$C$45,1)))</f>
        <v>750000.1</v>
      </c>
      <c r="D13" s="46"/>
      <c r="E13" s="20"/>
      <c r="F13" s="73" t="s">
        <v>7</v>
      </c>
      <c r="G13" s="70"/>
      <c r="H13" s="70"/>
      <c r="I13" s="70"/>
      <c r="J13" s="70"/>
      <c r="K13" s="70"/>
      <c r="L13" s="71"/>
      <c r="V13" s="1" t="s">
        <v>12</v>
      </c>
      <c r="W13" s="14">
        <f>IF(X9&gt;$B$45,$C$44,IF(ISNA(VLOOKUP(X9,$C$34:$C$45,1)),0,VLOOKUP(X9,$C$34:$C$45,1)))</f>
        <v>750000.1</v>
      </c>
      <c r="X13" s="14"/>
    </row>
    <row r="14" spans="1:24" ht="31.5" customHeight="1" x14ac:dyDescent="0.25">
      <c r="A14" s="68"/>
      <c r="B14" s="47" t="s">
        <v>11</v>
      </c>
      <c r="C14" s="48">
        <f>+$D$9-$C$13</f>
        <v>79999.900000000023</v>
      </c>
      <c r="D14" s="20"/>
      <c r="E14" s="20"/>
      <c r="F14" s="69" t="s">
        <v>19</v>
      </c>
      <c r="G14" s="20"/>
      <c r="H14" s="20"/>
      <c r="I14" s="20"/>
      <c r="J14" s="20"/>
      <c r="K14" s="20"/>
      <c r="L14" s="57"/>
      <c r="V14" s="15" t="s">
        <v>11</v>
      </c>
      <c r="W14" s="16">
        <f>+X9-W13</f>
        <v>29999.900000000023</v>
      </c>
    </row>
    <row r="15" spans="1:24" ht="15" customHeight="1" x14ac:dyDescent="0.25">
      <c r="A15" s="68"/>
      <c r="B15" s="44" t="s">
        <v>14</v>
      </c>
      <c r="C15" s="49">
        <f>IF($D$9&gt;$C$13,VLOOKUP($D$9,$B$34:$E$45,4))</f>
        <v>0.1</v>
      </c>
      <c r="D15" s="45">
        <f>ROUND(C14*C15,0)</f>
        <v>8000</v>
      </c>
      <c r="E15" s="20"/>
      <c r="F15" s="77" t="s">
        <v>20</v>
      </c>
      <c r="G15" s="78"/>
      <c r="H15" s="78"/>
      <c r="I15" s="78"/>
      <c r="J15" s="78"/>
      <c r="K15" s="78"/>
      <c r="L15" s="79"/>
      <c r="V15" s="5" t="s">
        <v>14</v>
      </c>
      <c r="W15" s="17">
        <f>IF(X9&gt;W13,VLOOKUP(X9,$B$34:$E$45,4))</f>
        <v>0.1</v>
      </c>
      <c r="X15" s="13">
        <f>ROUND(W14*W15,0)</f>
        <v>3000</v>
      </c>
    </row>
    <row r="16" spans="1:24" ht="15.75" thickBot="1" x14ac:dyDescent="0.3">
      <c r="A16" s="68"/>
      <c r="B16" s="20"/>
      <c r="C16" s="20"/>
      <c r="D16" s="20"/>
      <c r="E16" s="20"/>
      <c r="F16" s="68" t="s">
        <v>21</v>
      </c>
      <c r="G16" s="20"/>
      <c r="H16" s="20"/>
      <c r="I16" s="20"/>
      <c r="J16" s="20"/>
      <c r="K16" s="20"/>
      <c r="L16" s="57"/>
    </row>
    <row r="17" spans="1:46" ht="15.75" thickBot="1" x14ac:dyDescent="0.3">
      <c r="A17" s="68"/>
      <c r="B17" s="44" t="s">
        <v>15</v>
      </c>
      <c r="C17" s="20"/>
      <c r="D17" s="18">
        <f>+D12+D15</f>
        <v>22500</v>
      </c>
      <c r="E17" s="20"/>
      <c r="F17" s="68" t="s">
        <v>22</v>
      </c>
      <c r="G17" s="20"/>
      <c r="H17" s="20"/>
      <c r="I17" s="20"/>
      <c r="J17" s="20"/>
      <c r="K17" s="20"/>
      <c r="L17" s="57"/>
      <c r="V17" s="5" t="s">
        <v>15</v>
      </c>
      <c r="X17" s="19">
        <f>+X12+X15</f>
        <v>17500</v>
      </c>
    </row>
    <row r="18" spans="1:46" s="20" customFormat="1" x14ac:dyDescent="0.25">
      <c r="A18" s="68"/>
      <c r="B18" s="21"/>
      <c r="D18" s="22"/>
      <c r="F18" s="72" t="s">
        <v>8</v>
      </c>
      <c r="L18" s="57"/>
      <c r="V18" s="21"/>
      <c r="X18" s="22"/>
      <c r="AT18" s="1"/>
    </row>
    <row r="19" spans="1:46" x14ac:dyDescent="0.25">
      <c r="A19" s="68"/>
      <c r="B19" s="20"/>
      <c r="C19" s="20"/>
      <c r="D19" s="20"/>
      <c r="E19" s="20"/>
      <c r="F19" s="68"/>
      <c r="G19" s="20"/>
      <c r="H19" s="20"/>
      <c r="I19" s="20"/>
      <c r="J19" s="20"/>
      <c r="K19" s="20"/>
      <c r="L19" s="57"/>
    </row>
    <row r="20" spans="1:46" x14ac:dyDescent="0.25">
      <c r="A20" s="68"/>
      <c r="B20" s="41" t="s">
        <v>33</v>
      </c>
      <c r="C20" s="42"/>
      <c r="D20" s="42"/>
      <c r="E20" s="20"/>
      <c r="F20" s="68"/>
      <c r="G20" s="20"/>
      <c r="H20" s="20"/>
      <c r="I20" s="20"/>
      <c r="J20" s="20"/>
      <c r="K20" s="20"/>
      <c r="L20" s="57"/>
    </row>
    <row r="21" spans="1:46" x14ac:dyDescent="0.25">
      <c r="A21" s="68"/>
      <c r="B21" s="51" t="s">
        <v>27</v>
      </c>
      <c r="C21" s="20"/>
      <c r="D21" s="52">
        <f>X17</f>
        <v>17500</v>
      </c>
      <c r="E21" s="20"/>
      <c r="F21" s="68" t="s">
        <v>35</v>
      </c>
      <c r="G21" s="20"/>
      <c r="H21" s="20"/>
      <c r="I21" s="20"/>
      <c r="J21" s="20"/>
      <c r="K21" s="20"/>
      <c r="L21" s="57"/>
    </row>
    <row r="22" spans="1:46" x14ac:dyDescent="0.25">
      <c r="A22" s="68"/>
      <c r="B22" s="20" t="s">
        <v>26</v>
      </c>
      <c r="C22" s="20"/>
      <c r="D22" s="52">
        <f>D17</f>
        <v>22500</v>
      </c>
      <c r="E22" s="20"/>
      <c r="F22" s="68"/>
      <c r="G22" s="20"/>
      <c r="H22" s="20"/>
      <c r="I22" s="20"/>
      <c r="J22" s="20"/>
      <c r="K22" s="20"/>
      <c r="L22" s="57"/>
    </row>
    <row r="23" spans="1:46" ht="15.75" thickBot="1" x14ac:dyDescent="0.3">
      <c r="A23" s="68"/>
      <c r="B23" s="51" t="s">
        <v>28</v>
      </c>
      <c r="C23" s="20"/>
      <c r="D23" s="48">
        <f>ROUND(IF(C7&gt;0,(D21/12*$C$6),0),0)</f>
        <v>10208</v>
      </c>
      <c r="E23" s="20"/>
      <c r="F23" s="68"/>
      <c r="G23" s="20"/>
      <c r="H23" s="20"/>
      <c r="I23" s="20"/>
      <c r="J23" s="20"/>
      <c r="K23" s="20"/>
      <c r="L23" s="57"/>
    </row>
    <row r="24" spans="1:46" ht="15.75" thickBot="1" x14ac:dyDescent="0.3">
      <c r="A24" s="68"/>
      <c r="B24" s="20" t="s">
        <v>24</v>
      </c>
      <c r="C24" s="20"/>
      <c r="D24" s="19">
        <f>+D22-D23</f>
        <v>12292</v>
      </c>
      <c r="E24" s="20"/>
      <c r="F24" s="68"/>
      <c r="G24" s="20"/>
      <c r="H24" s="50" t="s">
        <v>34</v>
      </c>
      <c r="I24" s="20"/>
      <c r="J24" s="20"/>
      <c r="K24" s="20"/>
      <c r="L24" s="57"/>
    </row>
    <row r="25" spans="1:46" ht="15.75" thickBot="1" x14ac:dyDescent="0.3">
      <c r="A25" s="68"/>
      <c r="B25" s="44" t="s">
        <v>16</v>
      </c>
      <c r="C25" s="20"/>
      <c r="D25" s="23">
        <f>ROUND(D24/$C$9,0)</f>
        <v>1024</v>
      </c>
      <c r="E25" s="20"/>
      <c r="F25" s="68"/>
      <c r="G25" s="20"/>
      <c r="H25" s="20"/>
      <c r="I25" s="20"/>
      <c r="J25" s="20"/>
      <c r="K25" s="20"/>
      <c r="L25" s="57"/>
    </row>
    <row r="26" spans="1:46" x14ac:dyDescent="0.25">
      <c r="A26" s="62"/>
      <c r="B26" s="12"/>
      <c r="C26" s="12"/>
      <c r="D26" s="12"/>
      <c r="E26" s="12"/>
      <c r="F26" s="62"/>
      <c r="G26" s="12"/>
      <c r="H26" s="12"/>
      <c r="I26" s="12"/>
      <c r="J26" s="12"/>
      <c r="K26" s="12"/>
      <c r="L26" s="63"/>
      <c r="M26" s="20"/>
    </row>
    <row r="27" spans="1:46" x14ac:dyDescent="0.25">
      <c r="A27" s="20"/>
      <c r="B27" s="20"/>
      <c r="C27" s="20"/>
      <c r="D27" s="20"/>
      <c r="E27" s="20"/>
      <c r="F27" s="20"/>
      <c r="G27" s="20"/>
      <c r="H27" s="20"/>
      <c r="O27" s="30"/>
    </row>
    <row r="28" spans="1:46" x14ac:dyDescent="0.25">
      <c r="A28" s="20"/>
      <c r="B28" s="20"/>
      <c r="C28" s="20"/>
      <c r="D28" s="20"/>
      <c r="E28" s="20"/>
      <c r="F28" s="20"/>
      <c r="G28" s="20"/>
      <c r="H28" s="20"/>
      <c r="O28" s="30"/>
    </row>
    <row r="29" spans="1:46" x14ac:dyDescent="0.25">
      <c r="A29" s="20"/>
      <c r="B29" s="20"/>
      <c r="C29" s="20"/>
      <c r="D29" s="20"/>
      <c r="E29" s="20"/>
      <c r="F29" s="20"/>
      <c r="G29" s="20"/>
      <c r="H29" s="20"/>
      <c r="O29" s="30"/>
    </row>
    <row r="30" spans="1:46" x14ac:dyDescent="0.25">
      <c r="A30" s="20"/>
      <c r="B30" s="20"/>
      <c r="C30" s="20"/>
      <c r="D30" s="20"/>
      <c r="E30" s="20"/>
      <c r="G30" s="20"/>
      <c r="H30" s="20"/>
    </row>
    <row r="31" spans="1:46" ht="15" customHeight="1" x14ac:dyDescent="0.25">
      <c r="A31" s="80" t="s">
        <v>29</v>
      </c>
      <c r="B31" s="81"/>
      <c r="C31" s="81"/>
      <c r="D31" s="81"/>
      <c r="E31" s="82"/>
      <c r="G31" s="20"/>
      <c r="H31" s="20"/>
    </row>
    <row r="32" spans="1:46" x14ac:dyDescent="0.25">
      <c r="A32" s="80" t="s">
        <v>30</v>
      </c>
      <c r="B32" s="81"/>
      <c r="C32" s="81"/>
      <c r="D32" s="81"/>
      <c r="E32" s="82"/>
    </row>
    <row r="33" spans="1:16" s="24" customFormat="1" x14ac:dyDescent="0.25">
      <c r="A33" s="31" t="s">
        <v>3</v>
      </c>
      <c r="B33" s="32" t="s">
        <v>31</v>
      </c>
      <c r="C33" s="32" t="s">
        <v>32</v>
      </c>
      <c r="D33" s="32" t="s">
        <v>4</v>
      </c>
      <c r="E33" s="32" t="s">
        <v>5</v>
      </c>
      <c r="F33" s="1"/>
      <c r="G33" s="20"/>
      <c r="H33" s="20"/>
      <c r="N33" s="1"/>
      <c r="O33" s="1"/>
      <c r="P33" s="1"/>
    </row>
    <row r="34" spans="1:16" s="24" customFormat="1" ht="15.75" x14ac:dyDescent="0.3">
      <c r="A34" s="33">
        <v>1</v>
      </c>
      <c r="B34" s="34">
        <v>0</v>
      </c>
      <c r="C34" s="34">
        <v>400000</v>
      </c>
      <c r="D34" s="8">
        <v>0</v>
      </c>
      <c r="E34" s="35">
        <v>0</v>
      </c>
      <c r="F34" s="1"/>
      <c r="G34" s="36"/>
      <c r="H34" s="36"/>
      <c r="N34" s="1"/>
      <c r="O34" s="1"/>
      <c r="P34" s="1"/>
    </row>
    <row r="35" spans="1:16" s="24" customFormat="1" ht="15.75" x14ac:dyDescent="0.3">
      <c r="A35" s="33">
        <v>2</v>
      </c>
      <c r="B35" s="34">
        <f>+C34+1</f>
        <v>400001</v>
      </c>
      <c r="C35" s="34">
        <v>500000.1</v>
      </c>
      <c r="D35" s="8">
        <v>0</v>
      </c>
      <c r="E35" s="35">
        <v>0.02</v>
      </c>
      <c r="F35" s="1"/>
      <c r="G35" s="20"/>
      <c r="H35" s="20"/>
      <c r="N35" s="20"/>
      <c r="O35" s="20"/>
      <c r="P35" s="20"/>
    </row>
    <row r="36" spans="1:16" s="24" customFormat="1" ht="15.75" x14ac:dyDescent="0.3">
      <c r="A36" s="33">
        <v>3</v>
      </c>
      <c r="B36" s="34">
        <f>+C35+1</f>
        <v>500001.1</v>
      </c>
      <c r="C36" s="34">
        <v>750000.1</v>
      </c>
      <c r="D36" s="8">
        <v>2000</v>
      </c>
      <c r="E36" s="35">
        <v>0.05</v>
      </c>
      <c r="F36" s="1"/>
      <c r="G36" s="20"/>
      <c r="H36" s="20"/>
      <c r="N36" s="1"/>
      <c r="O36" s="1"/>
      <c r="P36" s="1"/>
    </row>
    <row r="37" spans="1:16" s="24" customFormat="1" ht="15.75" x14ac:dyDescent="0.3">
      <c r="A37" s="33">
        <v>4</v>
      </c>
      <c r="B37" s="34">
        <f>+C36+1</f>
        <v>750001.1</v>
      </c>
      <c r="C37" s="34">
        <v>1400000.1</v>
      </c>
      <c r="D37" s="8">
        <v>14500</v>
      </c>
      <c r="E37" s="35">
        <v>0.1</v>
      </c>
      <c r="F37" s="1"/>
      <c r="G37" s="20"/>
      <c r="H37" s="20"/>
      <c r="N37" s="1"/>
      <c r="O37" s="1"/>
      <c r="P37" s="1"/>
    </row>
    <row r="38" spans="1:16" s="24" customFormat="1" ht="15.75" x14ac:dyDescent="0.3">
      <c r="A38" s="33">
        <v>5</v>
      </c>
      <c r="B38" s="34">
        <f>+C37+1</f>
        <v>1400001.1</v>
      </c>
      <c r="C38" s="34">
        <v>1500000.1</v>
      </c>
      <c r="D38" s="8">
        <v>79500</v>
      </c>
      <c r="E38" s="35">
        <v>0.125</v>
      </c>
      <c r="F38" s="1"/>
      <c r="G38" s="20"/>
      <c r="H38" s="20"/>
      <c r="N38" s="1"/>
      <c r="O38" s="1"/>
      <c r="P38" s="1"/>
    </row>
    <row r="39" spans="1:16" s="24" customFormat="1" ht="15.75" x14ac:dyDescent="0.3">
      <c r="A39" s="33">
        <v>6</v>
      </c>
      <c r="B39" s="34">
        <f>+C38+1</f>
        <v>1500001.1</v>
      </c>
      <c r="C39" s="34">
        <v>1800000.1</v>
      </c>
      <c r="D39" s="8">
        <v>92000</v>
      </c>
      <c r="E39" s="35">
        <v>0.15</v>
      </c>
      <c r="F39" s="1"/>
      <c r="G39" s="20"/>
      <c r="H39" s="20"/>
      <c r="N39" s="1"/>
      <c r="O39" s="1"/>
      <c r="P39" s="20"/>
    </row>
    <row r="40" spans="1:16" s="24" customFormat="1" ht="15.75" x14ac:dyDescent="0.3">
      <c r="A40" s="33">
        <v>7</v>
      </c>
      <c r="B40" s="34">
        <f>C39+1</f>
        <v>1800001.1</v>
      </c>
      <c r="C40" s="34">
        <v>2500000.1</v>
      </c>
      <c r="D40" s="8">
        <v>137000</v>
      </c>
      <c r="E40" s="35">
        <v>0.17499999999999999</v>
      </c>
      <c r="F40" s="1"/>
      <c r="G40" s="20"/>
      <c r="H40" s="20"/>
      <c r="N40" s="1"/>
      <c r="O40" s="1"/>
      <c r="P40" s="20"/>
    </row>
    <row r="41" spans="1:16" s="24" customFormat="1" ht="15.75" x14ac:dyDescent="0.3">
      <c r="A41" s="33">
        <v>8</v>
      </c>
      <c r="B41" s="34">
        <f>+C40+1</f>
        <v>2500001.1</v>
      </c>
      <c r="C41" s="34">
        <v>3000000.1</v>
      </c>
      <c r="D41" s="8">
        <v>259500</v>
      </c>
      <c r="E41" s="35">
        <v>0.2</v>
      </c>
      <c r="F41" s="1"/>
      <c r="G41" s="20"/>
      <c r="H41" s="20"/>
      <c r="N41" s="1"/>
      <c r="O41" s="1"/>
      <c r="P41" s="20"/>
    </row>
    <row r="42" spans="1:16" s="24" customFormat="1" ht="15.75" x14ac:dyDescent="0.3">
      <c r="A42" s="33">
        <v>9</v>
      </c>
      <c r="B42" s="34">
        <f t="shared" ref="B42:B44" si="0">+C41+1</f>
        <v>3000001.1</v>
      </c>
      <c r="C42" s="34">
        <v>3500000.1</v>
      </c>
      <c r="D42" s="8">
        <v>359500</v>
      </c>
      <c r="E42" s="35">
        <v>0.22500000000000001</v>
      </c>
      <c r="F42" s="1"/>
      <c r="G42" s="20"/>
      <c r="H42" s="20"/>
      <c r="N42" s="1"/>
      <c r="O42" s="1"/>
      <c r="P42" s="20"/>
    </row>
    <row r="43" spans="1:16" s="24" customFormat="1" ht="15.75" x14ac:dyDescent="0.3">
      <c r="A43" s="33">
        <v>10</v>
      </c>
      <c r="B43" s="34">
        <f t="shared" si="0"/>
        <v>3500001.1</v>
      </c>
      <c r="C43" s="34">
        <v>4000000.1</v>
      </c>
      <c r="D43" s="8">
        <v>472000</v>
      </c>
      <c r="E43" s="35">
        <v>0.25</v>
      </c>
      <c r="F43" s="1"/>
      <c r="G43" s="20"/>
      <c r="H43" s="20"/>
      <c r="I43" s="20"/>
      <c r="J43" s="20"/>
      <c r="K43" s="20"/>
      <c r="L43" s="20"/>
      <c r="M43" s="20"/>
    </row>
    <row r="44" spans="1:16" s="24" customFormat="1" ht="15.75" x14ac:dyDescent="0.3">
      <c r="A44" s="33">
        <v>11</v>
      </c>
      <c r="B44" s="34">
        <f t="shared" si="0"/>
        <v>4000001.1</v>
      </c>
      <c r="C44" s="34">
        <v>7000000.0999999996</v>
      </c>
      <c r="D44" s="8">
        <v>597000</v>
      </c>
      <c r="E44" s="35">
        <v>0.27500000000000002</v>
      </c>
      <c r="F44" s="1"/>
      <c r="G44" s="20"/>
      <c r="H44" s="20"/>
      <c r="I44" s="20"/>
      <c r="J44" s="20"/>
      <c r="K44" s="20"/>
      <c r="L44" s="20"/>
      <c r="M44" s="20"/>
    </row>
    <row r="45" spans="1:16" s="24" customFormat="1" ht="15.75" x14ac:dyDescent="0.3">
      <c r="A45" s="33">
        <v>12</v>
      </c>
      <c r="B45" s="34">
        <f>+C44+1</f>
        <v>7000001.0999999996</v>
      </c>
      <c r="C45" s="34">
        <v>0</v>
      </c>
      <c r="D45" s="8">
        <v>1422000</v>
      </c>
      <c r="E45" s="35">
        <v>0.3</v>
      </c>
      <c r="F45" s="1"/>
      <c r="G45" s="20"/>
      <c r="H45" s="20"/>
      <c r="I45" s="20"/>
      <c r="J45" s="20"/>
      <c r="K45" s="20"/>
      <c r="L45" s="20"/>
      <c r="M45" s="20"/>
    </row>
  </sheetData>
  <sheetProtection algorithmName="SHA-512" hashValue="76MZS9EBcPIh1gT8Nhxhan8RHPOzZ4GS6/LmXV5mYdqTP2jxEbeQBMXXQ4uhcVdYoF142e4TZ0EEVR1Mi9Y5FA==" saltValue="VWqmb+Ye+BZW1SJCzw/iQw==" spinCount="100000" sheet="1" objects="1" scenarios="1" selectLockedCells="1"/>
  <mergeCells count="9">
    <mergeCell ref="V8:X8"/>
    <mergeCell ref="U7:U8"/>
    <mergeCell ref="F7:L9"/>
    <mergeCell ref="F15:L15"/>
    <mergeCell ref="A31:E31"/>
    <mergeCell ref="A32:E32"/>
    <mergeCell ref="F5:L6"/>
    <mergeCell ref="A7:A8"/>
    <mergeCell ref="B8:D8"/>
  </mergeCells>
  <dataValidations count="5">
    <dataValidation allowBlank="1" showInputMessage="1" showErrorMessage="1" promptTitle="FinanTax Consulting:" prompt="use this row if there is any salary review during the period. Insert new salary after review and remaining months." sqref="U7"/>
    <dataValidation allowBlank="1" showInputMessage="1" showErrorMessage="1" promptTitle="FinanTax Consulting:" prompt="Insert Monthly Salary, Including all benefits." sqref="A6 U6"/>
    <dataValidation allowBlank="1" showInputMessage="1" showErrorMessage="1" promptTitle="FinanTax Consulting" prompt="Add months before any review, i.e., if an employee gets 25,000 from July to Sep and then 30,000 from onwards, put 3 months here and remaining 9 months in next row under salary review." sqref="C6 W6"/>
    <dataValidation allowBlank="1" showInputMessage="1" showErrorMessage="1" promptTitle="FinanTax Consulting:" prompt="Add months before any review, i.e., if an employee gets 25,000 from July to Sep and then 30,000 from onwards, put 3 months here and remaining 9 months in next row under salary review." sqref="W7"/>
    <dataValidation allowBlank="1" showInputMessage="1" showErrorMessage="1" promptTitle="FinanTax Consulting:" prompt="use this row if there is any salary increament during the period. Insert new salary after increament and remaining months." sqref="A7:A8"/>
  </dataValidations>
  <hyperlinks>
    <hyperlink ref="F18" r:id="rId1"/>
    <hyperlink ref="H24" r:id="rId2"/>
  </hyperlinks>
  <printOptions horizontalCentered="1"/>
  <pageMargins left="0.79" right="0.23" top="0.99" bottom="0.75" header="0.3" footer="0.3"/>
  <pageSetup scale="5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FinanTax Consulting-2016-17</vt:lpstr>
      <vt:lpstr>Sheet2</vt:lpstr>
      <vt:lpstr>Sheet3</vt:lpstr>
      <vt:lpstr>'FinanTax Consulting-2016-17'!Print_Area</vt:lpstr>
    </vt:vector>
  </TitlesOfParts>
  <Company>FinanTax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Irfan_Yousaf</dc:creator>
  <cp:lastModifiedBy>Irfan Yousaf</cp:lastModifiedBy>
  <cp:lastPrinted>2016-07-19T11:07:02Z</cp:lastPrinted>
  <dcterms:created xsi:type="dcterms:W3CDTF">2012-06-07T14:06:03Z</dcterms:created>
  <dcterms:modified xsi:type="dcterms:W3CDTF">2016-07-19T17:18:21Z</dcterms:modified>
</cp:coreProperties>
</file>